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<sst xmlns="http://schemas.openxmlformats.org/spreadsheetml/2006/main" count="61" uniqueCount="47">
  <si>
    <t>USD/oz</t>
  </si>
  <si>
    <t>000.USD</t>
  </si>
  <si>
    <t xml:space="preserve">Total </t>
  </si>
  <si>
    <t>.</t>
  </si>
  <si>
    <t>Proiectul Rosia Montana</t>
  </si>
  <si>
    <t>Beneficii directe estimate pentru Romania</t>
  </si>
  <si>
    <t>Presupuneri:</t>
  </si>
  <si>
    <t>Pret aur (USD/uncie)</t>
  </si>
  <si>
    <t>Pret argint (USD/uncie)</t>
  </si>
  <si>
    <t>Unit. Masura</t>
  </si>
  <si>
    <t>Anul 1</t>
  </si>
  <si>
    <t>Anul 2</t>
  </si>
  <si>
    <t>Anul 3</t>
  </si>
  <si>
    <t>Anul 4</t>
  </si>
  <si>
    <t>Anul 5</t>
  </si>
  <si>
    <t>Anul 6</t>
  </si>
  <si>
    <t>Indicatori de productie</t>
  </si>
  <si>
    <t>Volumul anual de minereu</t>
  </si>
  <si>
    <t>Mil.tone</t>
  </si>
  <si>
    <t>gr/tona</t>
  </si>
  <si>
    <t>000.000 uncie</t>
  </si>
  <si>
    <t>000 uncie</t>
  </si>
  <si>
    <t>Raportul de decoperta</t>
  </si>
  <si>
    <t>Concentratia de argint</t>
  </si>
  <si>
    <t>Concentratia de aur</t>
  </si>
  <si>
    <t>Productia de aur</t>
  </si>
  <si>
    <t>Productia de argint</t>
  </si>
  <si>
    <t>Costurile de operare</t>
  </si>
  <si>
    <t>Costul cash per uncie</t>
  </si>
  <si>
    <t>Costurile totale</t>
  </si>
  <si>
    <t>Recuperarea costurilor investitiei</t>
  </si>
  <si>
    <t>Venituri</t>
  </si>
  <si>
    <t>Venituri din aur</t>
  </si>
  <si>
    <t>Venituri din argint</t>
  </si>
  <si>
    <t xml:space="preserve">Total venituri </t>
  </si>
  <si>
    <t>Redevente Romaniei (2%)</t>
  </si>
  <si>
    <t>Capital de pornire</t>
  </si>
  <si>
    <t>Capital de intretinere</t>
  </si>
  <si>
    <t>Total costuri recuperate</t>
  </si>
  <si>
    <t>Suma returnata Minvest (18%)</t>
  </si>
  <si>
    <t>Profit RMGC (inaintea taxelor)</t>
  </si>
  <si>
    <t>Profit Minvest (inaintea taxelor)</t>
  </si>
  <si>
    <t>Beneficii pentru Romania</t>
  </si>
  <si>
    <t>Descrierea articolului</t>
  </si>
  <si>
    <t>Anii 7-16</t>
  </si>
  <si>
    <t>Tabela 3.2</t>
  </si>
  <si>
    <t>Raport comisie 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</si>
</sst>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tabSelected="1" workbookViewId="0" topLeftCell="A1">
      <selection activeCell="I2" sqref="I2"/>
    </sheetView>
  </sheetViews>
  <sheetFormatPr defaultColWidth="9.140625" defaultRowHeight="12.75"/>
  <cols>
    <col min="1" max="1" width="28.28125" style="0" bestFit="1" customWidth="1"/>
    <col min="2" max="2" width="12.57421875" style="0" bestFit="1" customWidth="1"/>
    <col min="3" max="3" width="9.28125" style="0" bestFit="1" customWidth="1"/>
    <col min="4" max="9" width="10.140625" style="0" bestFit="1" customWidth="1"/>
    <col min="10" max="10" width="9.28125" style="0" bestFit="1" customWidth="1"/>
  </cols>
  <sheetData>
    <row r="2" spans="1:9" ht="18">
      <c r="A2" s="5" t="s">
        <v>4</v>
      </c>
      <c r="D2" s="4" t="s">
        <v>45</v>
      </c>
      <c r="I2" s="4" t="s">
        <v>46</v>
      </c>
    </row>
    <row r="3" ht="18">
      <c r="A3" s="5" t="s">
        <v>5</v>
      </c>
    </row>
    <row r="4" ht="18">
      <c r="A4" s="5"/>
    </row>
    <row r="5" ht="12.75">
      <c r="A5" s="4" t="s">
        <v>6</v>
      </c>
    </row>
    <row r="6" spans="1:2" ht="12.75">
      <c r="A6" t="s">
        <v>7</v>
      </c>
      <c r="B6">
        <v>300</v>
      </c>
    </row>
    <row r="7" spans="1:2" ht="12.75">
      <c r="A7" t="s">
        <v>8</v>
      </c>
      <c r="B7">
        <v>4.5</v>
      </c>
    </row>
    <row r="10" spans="1:10" ht="12.75">
      <c r="A10" s="4" t="s">
        <v>43</v>
      </c>
      <c r="B10" s="4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  <c r="I10" s="3" t="s">
        <v>44</v>
      </c>
      <c r="J10" s="3" t="s">
        <v>2</v>
      </c>
    </row>
    <row r="12" ht="12.75">
      <c r="A12" s="4" t="s">
        <v>16</v>
      </c>
    </row>
    <row r="13" spans="1:13" ht="12.75">
      <c r="A13" s="7" t="s">
        <v>17</v>
      </c>
      <c r="B13" s="7" t="s">
        <v>18</v>
      </c>
      <c r="C13" s="8">
        <v>4.56</v>
      </c>
      <c r="D13" s="8">
        <v>11.53</v>
      </c>
      <c r="E13" s="8">
        <v>12.37</v>
      </c>
      <c r="F13" s="8">
        <v>12.68</v>
      </c>
      <c r="G13" s="8">
        <v>12.85</v>
      </c>
      <c r="H13" s="8">
        <v>12.65</v>
      </c>
      <c r="I13" s="8">
        <v>14.25</v>
      </c>
      <c r="J13" s="9">
        <f>SUM(C13:H13)+10*I13</f>
        <v>209.14</v>
      </c>
      <c r="K13" s="1"/>
      <c r="L13" s="1"/>
      <c r="M13" s="1"/>
    </row>
    <row r="14" spans="1:13" ht="12.75">
      <c r="A14" s="7" t="s">
        <v>22</v>
      </c>
      <c r="B14" s="7"/>
      <c r="C14" s="8">
        <v>1.42</v>
      </c>
      <c r="D14" s="8">
        <v>1.31</v>
      </c>
      <c r="E14" s="8">
        <v>1.24</v>
      </c>
      <c r="F14" s="8">
        <v>1.39</v>
      </c>
      <c r="G14" s="8">
        <v>1.49</v>
      </c>
      <c r="H14" s="8">
        <v>1.56</v>
      </c>
      <c r="I14" s="8">
        <v>1.12</v>
      </c>
      <c r="J14" s="8"/>
      <c r="K14" s="1"/>
      <c r="L14" s="1"/>
      <c r="M14" s="1"/>
    </row>
    <row r="15" spans="1:13" ht="12.75">
      <c r="A15" s="7" t="s">
        <v>24</v>
      </c>
      <c r="B15" s="7" t="s">
        <v>19</v>
      </c>
      <c r="C15" s="8">
        <v>2.05</v>
      </c>
      <c r="D15" s="8">
        <v>2.03</v>
      </c>
      <c r="E15" s="8">
        <v>2.11</v>
      </c>
      <c r="F15" s="8">
        <v>2.19</v>
      </c>
      <c r="G15" s="8">
        <v>1.94</v>
      </c>
      <c r="H15" s="8">
        <v>1.61</v>
      </c>
      <c r="I15" s="8">
        <v>1.16</v>
      </c>
      <c r="J15" s="8"/>
      <c r="K15" s="1"/>
      <c r="L15" s="1"/>
      <c r="M15" s="1"/>
    </row>
    <row r="16" spans="1:13" ht="12.75">
      <c r="A16" s="7" t="s">
        <v>23</v>
      </c>
      <c r="B16" s="7" t="s">
        <v>19</v>
      </c>
      <c r="C16" s="8">
        <v>14</v>
      </c>
      <c r="D16" s="8">
        <v>12.5</v>
      </c>
      <c r="E16" s="8">
        <v>11.7</v>
      </c>
      <c r="F16" s="8">
        <v>10.8</v>
      </c>
      <c r="G16" s="8">
        <v>8.7</v>
      </c>
      <c r="H16" s="8">
        <v>9.2</v>
      </c>
      <c r="I16" s="8">
        <v>4.7</v>
      </c>
      <c r="J16" s="8"/>
      <c r="K16" s="1" t="s">
        <v>3</v>
      </c>
      <c r="L16" s="1"/>
      <c r="M16" s="1"/>
    </row>
    <row r="17" spans="1:13" ht="12.75">
      <c r="A17" s="7" t="s">
        <v>25</v>
      </c>
      <c r="B17" s="7" t="s">
        <v>21</v>
      </c>
      <c r="C17" s="9">
        <v>263</v>
      </c>
      <c r="D17" s="9">
        <v>654</v>
      </c>
      <c r="E17" s="9">
        <v>721</v>
      </c>
      <c r="F17" s="9">
        <v>766</v>
      </c>
      <c r="G17" s="9">
        <v>676</v>
      </c>
      <c r="H17" s="9">
        <v>541</v>
      </c>
      <c r="I17" s="9">
        <v>420</v>
      </c>
      <c r="J17" s="9">
        <f>SUM(C17:H17)+10*I17</f>
        <v>7821</v>
      </c>
      <c r="K17" s="1" t="s">
        <v>3</v>
      </c>
      <c r="L17" s="1"/>
      <c r="M17" s="1"/>
    </row>
    <row r="18" spans="1:13" ht="12.75">
      <c r="A18" s="7" t="s">
        <v>26</v>
      </c>
      <c r="B18" s="7" t="s">
        <v>20</v>
      </c>
      <c r="C18" s="8">
        <v>1.2</v>
      </c>
      <c r="D18" s="8">
        <v>2.6</v>
      </c>
      <c r="E18" s="8">
        <v>2.5</v>
      </c>
      <c r="F18" s="8">
        <v>2.4</v>
      </c>
      <c r="G18" s="8">
        <v>2</v>
      </c>
      <c r="H18" s="8">
        <v>2.1</v>
      </c>
      <c r="I18" s="8">
        <v>1.3</v>
      </c>
      <c r="J18" s="9">
        <f>SUM(C18:H18)+10*I18</f>
        <v>25.799999999999997</v>
      </c>
      <c r="K18" s="1" t="s">
        <v>3</v>
      </c>
      <c r="L18" s="1"/>
      <c r="M18" s="1"/>
    </row>
    <row r="19" spans="3:13" ht="12.75">
      <c r="C19" s="1"/>
      <c r="D19" s="1"/>
      <c r="E19" s="1"/>
      <c r="F19" s="1"/>
      <c r="G19" s="1"/>
      <c r="H19" s="1"/>
      <c r="I19" s="1"/>
      <c r="J19" s="2"/>
      <c r="K19" s="1"/>
      <c r="L19" s="1"/>
      <c r="M19" s="1"/>
    </row>
    <row r="20" spans="1:13" ht="12.75">
      <c r="A20" s="10" t="s">
        <v>27</v>
      </c>
      <c r="B20" s="11"/>
      <c r="C20" s="12"/>
      <c r="D20" s="12"/>
      <c r="E20" s="12"/>
      <c r="F20" s="12"/>
      <c r="G20" s="12"/>
      <c r="H20" s="12"/>
      <c r="I20" s="12"/>
      <c r="J20" s="12"/>
      <c r="K20" s="1"/>
      <c r="L20" s="1"/>
      <c r="M20" s="1"/>
    </row>
    <row r="21" spans="1:13" ht="12.75">
      <c r="A21" s="7" t="s">
        <v>28</v>
      </c>
      <c r="B21" s="7" t="s">
        <v>0</v>
      </c>
      <c r="C21" s="9">
        <v>123</v>
      </c>
      <c r="D21" s="9">
        <v>113</v>
      </c>
      <c r="E21" s="9">
        <v>106</v>
      </c>
      <c r="F21" s="9">
        <v>103</v>
      </c>
      <c r="G21" s="9">
        <v>120</v>
      </c>
      <c r="H21" s="9">
        <v>145</v>
      </c>
      <c r="I21" s="9">
        <v>196</v>
      </c>
      <c r="J21" s="9"/>
      <c r="K21" s="1"/>
      <c r="L21" s="1"/>
      <c r="M21" s="1"/>
    </row>
    <row r="22" spans="1:13" ht="12.75">
      <c r="A22" s="6" t="s">
        <v>29</v>
      </c>
      <c r="B22" s="7" t="s">
        <v>1</v>
      </c>
      <c r="C22" s="9">
        <f>C21*C17</f>
        <v>32349</v>
      </c>
      <c r="D22" s="9">
        <f aca="true" t="shared" si="0" ref="D22:I22">D21*D17</f>
        <v>73902</v>
      </c>
      <c r="E22" s="9">
        <f t="shared" si="0"/>
        <v>76426</v>
      </c>
      <c r="F22" s="9">
        <f t="shared" si="0"/>
        <v>78898</v>
      </c>
      <c r="G22" s="9">
        <f t="shared" si="0"/>
        <v>81120</v>
      </c>
      <c r="H22" s="9">
        <f t="shared" si="0"/>
        <v>78445</v>
      </c>
      <c r="I22" s="9">
        <f t="shared" si="0"/>
        <v>82320</v>
      </c>
      <c r="J22" s="9">
        <f>SUM(C22:H22)+10*I22</f>
        <v>1244340</v>
      </c>
      <c r="K22" s="1"/>
      <c r="L22" s="1"/>
      <c r="M22" s="1"/>
    </row>
    <row r="23" spans="3:13" ht="12.75">
      <c r="C23" s="2"/>
      <c r="D23" s="2"/>
      <c r="E23" s="2"/>
      <c r="F23" s="2"/>
      <c r="G23" s="2"/>
      <c r="H23" s="2"/>
      <c r="I23" s="2"/>
      <c r="J23" s="2"/>
      <c r="K23" s="1"/>
      <c r="L23" s="1"/>
      <c r="M23" s="1"/>
    </row>
    <row r="24" spans="1:13" ht="12.75">
      <c r="A24" s="4" t="s">
        <v>31</v>
      </c>
      <c r="C24" s="2"/>
      <c r="D24" s="2"/>
      <c r="E24" s="2"/>
      <c r="F24" s="2"/>
      <c r="G24" s="2"/>
      <c r="H24" s="2"/>
      <c r="I24" s="2"/>
      <c r="J24" s="2"/>
      <c r="K24" s="1"/>
      <c r="L24" s="1"/>
      <c r="M24" s="1"/>
    </row>
    <row r="25" spans="1:13" ht="12.75">
      <c r="A25" s="7" t="s">
        <v>32</v>
      </c>
      <c r="B25" s="7" t="s">
        <v>1</v>
      </c>
      <c r="C25" s="9">
        <f aca="true" t="shared" si="1" ref="C25:I25">C17*$B$6</f>
        <v>78900</v>
      </c>
      <c r="D25" s="9">
        <f t="shared" si="1"/>
        <v>196200</v>
      </c>
      <c r="E25" s="9">
        <f t="shared" si="1"/>
        <v>216300</v>
      </c>
      <c r="F25" s="9">
        <f t="shared" si="1"/>
        <v>229800</v>
      </c>
      <c r="G25" s="9">
        <f t="shared" si="1"/>
        <v>202800</v>
      </c>
      <c r="H25" s="9">
        <f t="shared" si="1"/>
        <v>162300</v>
      </c>
      <c r="I25" s="9">
        <f t="shared" si="1"/>
        <v>126000</v>
      </c>
      <c r="J25" s="9">
        <f>SUM(C25:H25)+10*I25</f>
        <v>2346300</v>
      </c>
      <c r="K25" s="1"/>
      <c r="L25" s="1"/>
      <c r="M25" s="1"/>
    </row>
    <row r="26" spans="1:10" ht="12.75">
      <c r="A26" s="7" t="s">
        <v>33</v>
      </c>
      <c r="B26" s="7" t="s">
        <v>1</v>
      </c>
      <c r="C26" s="9">
        <f>C18*$B$7*1000</f>
        <v>5399.999999999999</v>
      </c>
      <c r="D26" s="9">
        <f aca="true" t="shared" si="2" ref="D26:I26">D18*$B$7*1000</f>
        <v>11700.000000000002</v>
      </c>
      <c r="E26" s="9">
        <f t="shared" si="2"/>
        <v>11250</v>
      </c>
      <c r="F26" s="9">
        <f t="shared" si="2"/>
        <v>10799.999999999998</v>
      </c>
      <c r="G26" s="9">
        <f t="shared" si="2"/>
        <v>9000</v>
      </c>
      <c r="H26" s="9">
        <f t="shared" si="2"/>
        <v>9450.000000000002</v>
      </c>
      <c r="I26" s="9">
        <f t="shared" si="2"/>
        <v>5850.000000000001</v>
      </c>
      <c r="J26" s="9">
        <f>SUM(C26:H26)+10*I26</f>
        <v>116100</v>
      </c>
    </row>
    <row r="27" spans="1:10" ht="12.75">
      <c r="A27" s="6" t="s">
        <v>34</v>
      </c>
      <c r="B27" s="7" t="s">
        <v>1</v>
      </c>
      <c r="C27" s="9">
        <f>C26+C25</f>
        <v>84300</v>
      </c>
      <c r="D27" s="9">
        <f aca="true" t="shared" si="3" ref="D27:I27">D26+D25</f>
        <v>207900</v>
      </c>
      <c r="E27" s="9">
        <f t="shared" si="3"/>
        <v>227550</v>
      </c>
      <c r="F27" s="9">
        <f t="shared" si="3"/>
        <v>240600</v>
      </c>
      <c r="G27" s="9">
        <f t="shared" si="3"/>
        <v>211800</v>
      </c>
      <c r="H27" s="9">
        <f t="shared" si="3"/>
        <v>171750</v>
      </c>
      <c r="I27" s="9">
        <f t="shared" si="3"/>
        <v>131850</v>
      </c>
      <c r="J27" s="9">
        <f>SUM(C27:H27)+10*I27</f>
        <v>2462400</v>
      </c>
    </row>
    <row r="28" spans="1:10" ht="12.75">
      <c r="A28" s="4"/>
      <c r="C28" s="2"/>
      <c r="D28" s="2"/>
      <c r="E28" s="2"/>
      <c r="F28" s="2"/>
      <c r="G28" s="2"/>
      <c r="H28" s="2"/>
      <c r="I28" s="2"/>
      <c r="J28" s="2"/>
    </row>
    <row r="29" spans="1:10" ht="12.75">
      <c r="A29" s="13" t="s">
        <v>35</v>
      </c>
      <c r="B29" s="13" t="s">
        <v>1</v>
      </c>
      <c r="C29" s="14">
        <f>C27*0.02</f>
        <v>1686</v>
      </c>
      <c r="D29" s="14">
        <f aca="true" t="shared" si="4" ref="D29:I29">D27*0.02</f>
        <v>4158</v>
      </c>
      <c r="E29" s="14">
        <f t="shared" si="4"/>
        <v>4551</v>
      </c>
      <c r="F29" s="14">
        <f t="shared" si="4"/>
        <v>4812</v>
      </c>
      <c r="G29" s="14">
        <f t="shared" si="4"/>
        <v>4236</v>
      </c>
      <c r="H29" s="14">
        <f t="shared" si="4"/>
        <v>3435</v>
      </c>
      <c r="I29" s="14">
        <f t="shared" si="4"/>
        <v>2637</v>
      </c>
      <c r="J29" s="9">
        <f>SUM(C29:H29)+10*I29</f>
        <v>49248</v>
      </c>
    </row>
    <row r="30" spans="3:10" ht="12.75">
      <c r="C30" s="2"/>
      <c r="D30" s="2"/>
      <c r="E30" s="2"/>
      <c r="F30" s="2"/>
      <c r="G30" s="2"/>
      <c r="H30" s="2"/>
      <c r="I30" s="2"/>
      <c r="J30" s="2"/>
    </row>
    <row r="31" spans="1:10" ht="12.75">
      <c r="A31" s="4" t="s">
        <v>30</v>
      </c>
      <c r="C31" s="2"/>
      <c r="D31" s="2"/>
      <c r="E31" s="2"/>
      <c r="F31" s="2"/>
      <c r="G31" s="2"/>
      <c r="H31" s="2"/>
      <c r="I31" s="2"/>
      <c r="J31" s="2"/>
    </row>
    <row r="32" spans="1:12" ht="12.75">
      <c r="A32" s="7" t="s">
        <v>36</v>
      </c>
      <c r="B32" s="7" t="s">
        <v>1</v>
      </c>
      <c r="C32" s="9">
        <f>C27-C22-C29</f>
        <v>50265</v>
      </c>
      <c r="D32" s="9">
        <f>D27-D22-D29</f>
        <v>129840</v>
      </c>
      <c r="E32" s="9">
        <f>E27-E22-E29</f>
        <v>146573</v>
      </c>
      <c r="F32" s="9">
        <f>J32-SUM(C32:E32)</f>
        <v>110322</v>
      </c>
      <c r="G32" s="9"/>
      <c r="H32" s="9"/>
      <c r="I32" s="9"/>
      <c r="J32" s="9">
        <v>437000</v>
      </c>
      <c r="L32" s="2"/>
    </row>
    <row r="33" spans="1:10" ht="12.75">
      <c r="A33" s="7" t="s">
        <v>37</v>
      </c>
      <c r="B33" s="7" t="s">
        <v>1</v>
      </c>
      <c r="C33" s="9"/>
      <c r="D33" s="9"/>
      <c r="E33" s="9"/>
      <c r="F33" s="9">
        <f>J33/2</f>
        <v>61500</v>
      </c>
      <c r="G33" s="9">
        <f>J33-F33</f>
        <v>61500</v>
      </c>
      <c r="H33" s="9"/>
      <c r="I33" s="9"/>
      <c r="J33" s="9">
        <v>123000</v>
      </c>
    </row>
    <row r="34" spans="1:10" ht="12.75">
      <c r="A34" s="15" t="s">
        <v>38</v>
      </c>
      <c r="B34" s="15" t="s">
        <v>1</v>
      </c>
      <c r="C34" s="16">
        <f>C33+C32</f>
        <v>50265</v>
      </c>
      <c r="D34" s="16">
        <f aca="true" t="shared" si="5" ref="D34:J34">D33+D32</f>
        <v>129840</v>
      </c>
      <c r="E34" s="16">
        <f t="shared" si="5"/>
        <v>146573</v>
      </c>
      <c r="F34" s="16">
        <f t="shared" si="5"/>
        <v>171822</v>
      </c>
      <c r="G34" s="16">
        <f t="shared" si="5"/>
        <v>61500</v>
      </c>
      <c r="H34" s="16">
        <f t="shared" si="5"/>
        <v>0</v>
      </c>
      <c r="I34" s="16">
        <f t="shared" si="5"/>
        <v>0</v>
      </c>
      <c r="J34" s="16">
        <f t="shared" si="5"/>
        <v>560000</v>
      </c>
    </row>
    <row r="35" spans="3:10" ht="12.75">
      <c r="C35" s="2"/>
      <c r="D35" s="2"/>
      <c r="E35" s="2"/>
      <c r="F35" s="2"/>
      <c r="G35" s="2"/>
      <c r="H35" s="2"/>
      <c r="I35" s="2"/>
      <c r="J35" s="2"/>
    </row>
    <row r="36" spans="1:10" ht="12.75">
      <c r="A36" s="7" t="s">
        <v>39</v>
      </c>
      <c r="B36" s="7" t="s">
        <v>1</v>
      </c>
      <c r="C36" s="9">
        <f>C34*0.18</f>
        <v>9047.699999999999</v>
      </c>
      <c r="D36" s="9">
        <f>D34*0.18</f>
        <v>23371.2</v>
      </c>
      <c r="E36" s="9">
        <f>E34*0.18</f>
        <v>26383.14</v>
      </c>
      <c r="F36" s="9">
        <f>F34*0.18</f>
        <v>30927.96</v>
      </c>
      <c r="G36" s="9">
        <f>G34*0.18</f>
        <v>11070</v>
      </c>
      <c r="H36" s="9"/>
      <c r="I36" s="9"/>
      <c r="J36" s="9">
        <f>(J32+J33)*0.18</f>
        <v>100800</v>
      </c>
    </row>
    <row r="37" spans="3:10" ht="12.75">
      <c r="C37" s="2"/>
      <c r="D37" s="2"/>
      <c r="E37" s="2"/>
      <c r="F37" s="2"/>
      <c r="G37" s="2"/>
      <c r="H37" s="2"/>
      <c r="I37" s="2"/>
      <c r="J37" s="2"/>
    </row>
    <row r="38" spans="1:10" ht="12.75">
      <c r="A38" s="6" t="s">
        <v>40</v>
      </c>
      <c r="B38" s="7" t="s">
        <v>1</v>
      </c>
      <c r="C38" s="9">
        <f>C27-C22-C34-C29</f>
        <v>0</v>
      </c>
      <c r="D38" s="9">
        <f>D27-D22-D34-D29</f>
        <v>0</v>
      </c>
      <c r="E38" s="9">
        <f>E27-E22-E34-E29</f>
        <v>0</v>
      </c>
      <c r="F38" s="9">
        <f>F27-F22-F29</f>
        <v>156890</v>
      </c>
      <c r="G38" s="9">
        <f>G27-G22-G29</f>
        <v>126444</v>
      </c>
      <c r="H38" s="9">
        <f>H27-H22-H29</f>
        <v>89870</v>
      </c>
      <c r="I38" s="9">
        <f>I27-I22-I29</f>
        <v>46893</v>
      </c>
      <c r="J38" s="9">
        <f>SUM(C38:H38)+10*I38</f>
        <v>842134</v>
      </c>
    </row>
    <row r="39" spans="1:10" ht="12.75">
      <c r="A39" s="13" t="s">
        <v>41</v>
      </c>
      <c r="B39" s="13" t="s">
        <v>1</v>
      </c>
      <c r="C39" s="14">
        <f>C38*0.18</f>
        <v>0</v>
      </c>
      <c r="D39" s="14">
        <f aca="true" t="shared" si="6" ref="D39:I39">D38*0.18</f>
        <v>0</v>
      </c>
      <c r="E39" s="14">
        <f t="shared" si="6"/>
        <v>0</v>
      </c>
      <c r="F39" s="14">
        <f t="shared" si="6"/>
        <v>28240.2</v>
      </c>
      <c r="G39" s="14">
        <f t="shared" si="6"/>
        <v>22759.92</v>
      </c>
      <c r="H39" s="14">
        <f t="shared" si="6"/>
        <v>16176.599999999999</v>
      </c>
      <c r="I39" s="14">
        <f t="shared" si="6"/>
        <v>8440.74</v>
      </c>
      <c r="J39" s="9">
        <f>SUM(C39:H39)+10*I39</f>
        <v>151584.12</v>
      </c>
    </row>
    <row r="41" spans="1:10" ht="12.75">
      <c r="A41" s="13" t="s">
        <v>42</v>
      </c>
      <c r="B41" s="13" t="s">
        <v>1</v>
      </c>
      <c r="C41" s="14">
        <f>C39+C29</f>
        <v>1686</v>
      </c>
      <c r="D41" s="14">
        <f aca="true" t="shared" si="7" ref="D41:J41">D39+D29</f>
        <v>4158</v>
      </c>
      <c r="E41" s="14">
        <f t="shared" si="7"/>
        <v>4551</v>
      </c>
      <c r="F41" s="14">
        <f t="shared" si="7"/>
        <v>33052.2</v>
      </c>
      <c r="G41" s="14">
        <f t="shared" si="7"/>
        <v>26995.92</v>
      </c>
      <c r="H41" s="14">
        <f t="shared" si="7"/>
        <v>19611.6</v>
      </c>
      <c r="I41" s="14">
        <f t="shared" si="7"/>
        <v>11077.74</v>
      </c>
      <c r="J41" s="14">
        <f t="shared" si="7"/>
        <v>200832.12</v>
      </c>
    </row>
  </sheetData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TUC Romania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MILH</dc:creator>
  <cp:keywords/>
  <dc:description/>
  <cp:lastModifiedBy>ie</cp:lastModifiedBy>
  <cp:lastPrinted>2003-05-28T16:00:30Z</cp:lastPrinted>
  <dcterms:created xsi:type="dcterms:W3CDTF">2003-05-22T08:50:58Z</dcterms:created>
  <dcterms:modified xsi:type="dcterms:W3CDTF">2003-05-27T09:01:42Z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